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cstorage.lanl.gov\es-do\ce-prog office\Engineering Standards\2. Eng Manual\Ch07_Elec\Working\D5090 Other\"/>
    </mc:Choice>
  </mc:AlternateContent>
  <xr:revisionPtr revIDLastSave="0" documentId="13_ncr:1_{0477A639-7C4C-44AC-8A1C-889F67ADFB93}" xr6:coauthVersionLast="47" xr6:coauthVersionMax="47" xr10:uidLastSave="{00000000-0000-0000-0000-000000000000}"/>
  <bookViews>
    <workbookView xWindow="210" yWindow="150" windowWidth="28290" windowHeight="15270" xr2:uid="{00000000-000D-0000-FFFF-FFFF00000000}"/>
  </bookViews>
  <sheets>
    <sheet name="Instructions" sheetId="4" r:id="rId1"/>
    <sheet name="Nc" sheetId="2" r:id="rId2"/>
    <sheet name="Nd" sheetId="3" r:id="rId3"/>
    <sheet name="Result" sheetId="1" r:id="rId4"/>
  </sheets>
  <definedNames>
    <definedName name="_xlnm.Print_Area" localSheetId="1">Nc!$A$4:$O$40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C16" i="3"/>
  <c r="C15" i="3"/>
  <c r="C14" i="3"/>
  <c r="L18" i="3"/>
  <c r="B38" i="2"/>
  <c r="B26" i="2"/>
  <c r="E13" i="3" l="1"/>
  <c r="G13" i="3" s="1"/>
  <c r="E7" i="3" s="1"/>
  <c r="C3" i="1" s="1"/>
  <c r="B18" i="2"/>
  <c r="B13" i="2" s="1"/>
  <c r="D9" i="2" s="1"/>
  <c r="C4" i="1" s="1"/>
  <c r="C5" i="1" l="1"/>
</calcChain>
</file>

<file path=xl/sharedStrings.xml><?xml version="1.0" encoding="utf-8"?>
<sst xmlns="http://schemas.openxmlformats.org/spreadsheetml/2006/main" count="124" uniqueCount="113">
  <si>
    <t>Instructions for Using this Calculator</t>
  </si>
  <si>
    <t>General</t>
  </si>
  <si>
    <t>This calculator supports risk-based decision-making on installation of a lighting protection system per NFPA 780 Annex L;</t>
  </si>
  <si>
    <t>where Annex L assessment is that an LPS is recommended, LANL requires it (per ESM Ch. 7 Section D5090)</t>
  </si>
  <si>
    <t>User Action</t>
  </si>
  <si>
    <t>By entering the correct data in the cyan (bluish) cells in the next two sheets (tabs),</t>
  </si>
  <si>
    <t>Specifically, for each box that contains cyan cells, enter a 1 in the most appropriate selection (except for building</t>
  </si>
  <si>
    <t>dimensions where actual dimenstions are required)</t>
  </si>
  <si>
    <t>Warning</t>
  </si>
  <si>
    <t>Yellow cells are outputs; do not alter them -- nor any other non-cyan cell.</t>
  </si>
  <si>
    <t>Tabs Requiring Input</t>
  </si>
  <si>
    <t>Nc tab calculates the "acceptability" of lightning strikes to the structure</t>
  </si>
  <si>
    <t>Nd tab calculates the yearly likelihood of a lightning strike to the structure</t>
  </si>
  <si>
    <t>Results</t>
  </si>
  <si>
    <t>After the Nc and Nd sheets have all correct input data, the result will appear on the Result tab</t>
  </si>
  <si>
    <t>Nc Calculation Sheet (acceptability factor of lightning strikes to the structure)</t>
  </si>
  <si>
    <t>Key to cell shading:</t>
  </si>
  <si>
    <t>Inputs</t>
  </si>
  <si>
    <t xml:space="preserve">For each box that contains cyan cells, enter a 1 in the most appropriate selection.  </t>
  </si>
  <si>
    <t>Outputs</t>
  </si>
  <si>
    <t xml:space="preserve">RESULT:  </t>
  </si>
  <si>
    <t xml:space="preserve">Nc = </t>
  </si>
  <si>
    <t>Where Nc =</t>
  </si>
  <si>
    <t>1.5 * 10e-3 / C</t>
  </si>
  <si>
    <t xml:space="preserve">C = </t>
  </si>
  <si>
    <t>where C = C2 * C3 * C4 * C5</t>
  </si>
  <si>
    <t>Structure and Roof Materials</t>
  </si>
  <si>
    <t>Roof (Columns below)</t>
  </si>
  <si>
    <t>Roof (Box's Columns) Guidance</t>
  </si>
  <si>
    <t>Structure (Rows)</t>
  </si>
  <si>
    <t>Metal</t>
  </si>
  <si>
    <t>Nonmetallic</t>
  </si>
  <si>
    <t>Combustible</t>
  </si>
  <si>
    <t>Structure Material (Box's Rows) Guidance/Examples</t>
  </si>
  <si>
    <t>Metal: Sloped standing seam, Pro-Panel, other types</t>
  </si>
  <si>
    <t xml:space="preserve">C2 = </t>
  </si>
  <si>
    <t>Pre-engineered buildings, ARMAGs, containers, sheds, garages, transportables</t>
  </si>
  <si>
    <t>Nonmetallic: Most roofs at LANL (low-slope membrane, single or multi-ply)</t>
  </si>
  <si>
    <t>Concrete, masonry, stucco-on-stud</t>
  </si>
  <si>
    <t>Combustible: Not allowed in new construction</t>
  </si>
  <si>
    <t>Wood (not common at LANL)</t>
  </si>
  <si>
    <t>Structure Contents</t>
  </si>
  <si>
    <t>Structure Contents Guidance/Examples</t>
  </si>
  <si>
    <t>Low Value and noncombustible</t>
  </si>
  <si>
    <t>Many sheds, bus stops, general storage.</t>
  </si>
  <si>
    <t>Standard value and noncombustible</t>
  </si>
  <si>
    <t>Office buildings, many shops, some laboratories</t>
  </si>
  <si>
    <t xml:space="preserve">C3 = </t>
  </si>
  <si>
    <t>High value, moderate combustibility</t>
  </si>
  <si>
    <t>Some laboratories, structures with very expensive or hard to replace items.</t>
  </si>
  <si>
    <t>Exceptional value, flammable liquids, computer or electronics</t>
  </si>
  <si>
    <t>Buildings on Historic Register, irreplaceable eqiupment, programmatic processes like PF-4, DARHT &amp; LANSCE beamlines, mag lab generator; other mission-critical contents, supercomputers like SCC, records centers.</t>
  </si>
  <si>
    <t>Exceptional value, irreplaceable cultural items</t>
  </si>
  <si>
    <t>Not expected, but if so designated by project's customer.</t>
  </si>
  <si>
    <t>Occupancy</t>
  </si>
  <si>
    <t>Structure Occupancy Guidance</t>
  </si>
  <si>
    <t xml:space="preserve">C4 = </t>
  </si>
  <si>
    <t>Unoccupied</t>
  </si>
  <si>
    <t>Many sheds, carports, bus stops, storage, small garages.   Includes "Incidental Occupancy" per ESM Ch 16 IBC-GEN’s Prefab subsection:  "Occupied for a total of less than 2 hours/day, yearly average. Not the same as incidental use (IBC sec. 509 term relating to certain adjunct uses)."</t>
  </si>
  <si>
    <t>Normally occupied</t>
  </si>
  <si>
    <t>Office buildings, some lab spaces</t>
  </si>
  <si>
    <t>Difficult to evacuate or risk of panic</t>
  </si>
  <si>
    <t>Buildings with &gt; 300 person auditoriums or high-rises (occupied floor located more than 75 feet above the lowest level of fire dept vehicle access), underground or limited-access structures.</t>
  </si>
  <si>
    <t>Lightning Consequence</t>
  </si>
  <si>
    <t>Lightning Consequence Guidance/Examples</t>
  </si>
  <si>
    <t xml:space="preserve">C5 = </t>
  </si>
  <si>
    <t>Continuity of facility services not required, no environmental impact</t>
  </si>
  <si>
    <t>Most of LANL (except types below).</t>
  </si>
  <si>
    <t>COOP:</t>
  </si>
  <si>
    <t>https://int.lanl.gov/org/ddops/alddpp/emergency/coop.shtml</t>
  </si>
  <si>
    <t>Continuity of facility services required, no environmental impact</t>
  </si>
  <si>
    <t>Emergency Operations center.  LDCC.  Facilities on Continuity of Operations list and/or having an MDI score and cost causing it to be ML-3 (AP-341-502, FM01 Instructions, Field 2.3 Criterion 4 &amp; 5).</t>
  </si>
  <si>
    <t>APs:</t>
  </si>
  <si>
    <t>https://coe.lanl.gov/APs/AllAPs/Forms/APbyNumber.aspx</t>
  </si>
  <si>
    <t>Consequences to the environment</t>
  </si>
  <si>
    <t>Where lightning damage could affect the environment.  Ex.:  WETF, PF-4, other HC-2 and -3 nuclear facilities (LPS required by DOE-STD-1020 anyway); explosives (LPS required by DOE-STD-1212 anyway) large hazardous chemical supplies (rare at LANL)</t>
  </si>
  <si>
    <t>MDI:</t>
  </si>
  <si>
    <t>https://int.lanl.gov/org/ddops/aldfo/mss/data/index.shtml</t>
  </si>
  <si>
    <t>MDI is a 1–100 score calculated for each facility to measure its impact to the mission by combining the consequences if the facility was lost, the difficulty to replace it, and the interdependency of it to other facilities. MDI also links assets to the core capabilities they support which provides greater insight for understanding risks. LANL’s MSS Data Group postsMDI  scores for existing facilities and probable score of proposed ones.  </t>
  </si>
  <si>
    <t>Nd Calculation Sheet</t>
  </si>
  <si>
    <t>(Nd = yearly likelihood of a lightning strike to the structure or object)</t>
  </si>
  <si>
    <t>RESULT of inputs below:</t>
  </si>
  <si>
    <t>Nd =</t>
  </si>
  <si>
    <t xml:space="preserve">where Nd = </t>
  </si>
  <si>
    <t>Ng * Ad * Cd *10e-6</t>
  </si>
  <si>
    <t>Ng =</t>
  </si>
  <si>
    <t>Lightning ground flash density in flashes / km^2 / year (per ESM Ch. 7 Section D5090 r6 and later editions)</t>
  </si>
  <si>
    <t>Ad calculation (equivalent collection area of the structure in m^2)</t>
  </si>
  <si>
    <t>Enter dimensions in cyan cells</t>
  </si>
  <si>
    <t>Ft.</t>
  </si>
  <si>
    <t>meters</t>
  </si>
  <si>
    <t>RESULT:</t>
  </si>
  <si>
    <t>L</t>
  </si>
  <si>
    <t>W</t>
  </si>
  <si>
    <t>H</t>
  </si>
  <si>
    <t>Cd calculation (environmental coefficient)</t>
  </si>
  <si>
    <t>Location factor, environmental coefficient</t>
  </si>
  <si>
    <t>Structure surrounded by taller structures or trees within a distance of 3H</t>
  </si>
  <si>
    <t>Structure surrounded by structures of equal or lesser height within a distance of 3H</t>
  </si>
  <si>
    <t>Isolated structure, with no other structures located within a distance of 3H</t>
  </si>
  <si>
    <t>Isolated structure on hilltop</t>
  </si>
  <si>
    <t>Result of Calculation</t>
  </si>
  <si>
    <t>Nd</t>
  </si>
  <si>
    <t>(populates from that tab)</t>
  </si>
  <si>
    <t>Nc</t>
  </si>
  <si>
    <t>The greater is:</t>
  </si>
  <si>
    <t>If Nd is greater (than Nc), a lightning protection system is recommended by NFPA 780, thus required by LANL.</t>
  </si>
  <si>
    <t>LANL ESM Chapter 7, Section D5090</t>
  </si>
  <si>
    <t>Lightning Protection NFPA 780 Annex L Calculator v1.01, 2023-5-4</t>
  </si>
  <si>
    <t>Calculation for:</t>
  </si>
  <si>
    <t>Guidance (does not print)</t>
  </si>
  <si>
    <t>(exclude sheet if printing workbook as a calculation)</t>
  </si>
  <si>
    <t>the result will appear in the last (Result)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</si>
</sst>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theme="1"/>
      <name val="Calibri"/>
      <family val="2"/>
      <scheme val="minor"/>
    </font>
    <font>
      <sz val="11"/>
      <color rgb="FF000000"/>
      <name val="Calibri"/>
      <family val="2"/>
    </font>
    <font>
      <u/>
      <sz val="11"/>
      <color theme="10"/>
      <name val="Calibri"/>
      <family val="2"/>
      <scheme val="minor"/>
    </font>
    <font>
      <sz val="11"/>
      <color rgb="FF000000"/>
      <name val="Calibri"/>
      <family val="2"/>
    </font>
    <font>
      <b/>
      <sz val="11"/>
      <color theme="1"/>
      <name val="Calibri"/>
      <family val="2"/>
      <scheme val="minor"/>
    </font>
    <font>
      <b/>
      <sz val="11"/>
      <color rgb="FF000000"/>
      <name val="Calibri"/>
      <family val="2"/>
    </font>
    <font>
      <b/>
      <sz val="12"/>
      <color theme="1"/>
      <name val="Calibri"/>
      <family val="2"/>
      <scheme val="minor"/>
    </font>
    <font>
      <b/>
      <sz val="14"/>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00FFFF"/>
        <bgColor indexed="64"/>
      </patternFill>
    </fill>
    <fill>
      <patternFill patternType="solid">
        <fgColor rgb="FFFFFF80"/>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101">
    <xf numFmtId="0" fontId="0" fillId="0" borderId="0" xfId="0"/>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xf numFmtId="0" fontId="0" fillId="0" borderId="7" xfId="0" applyBorder="1" applyAlignment="1">
      <alignment horizontal="center" vertical="center"/>
    </xf>
    <xf numFmtId="0" fontId="0" fillId="0" borderId="8" xfId="0" applyBorder="1"/>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xf numFmtId="0" fontId="0" fillId="0" borderId="6" xfId="0" applyBorder="1" applyAlignment="1">
      <alignment horizontal="center" vertical="center"/>
    </xf>
    <xf numFmtId="0" fontId="0" fillId="0" borderId="7" xfId="0" applyBorder="1"/>
    <xf numFmtId="0" fontId="0" fillId="0" borderId="9" xfId="0" applyBorder="1"/>
    <xf numFmtId="0" fontId="0" fillId="0" borderId="10" xfId="0" applyBorder="1"/>
    <xf numFmtId="0" fontId="0" fillId="0" borderId="0" xfId="0" quotePrefix="1" applyAlignment="1">
      <alignment horizontal="center" vertical="center"/>
    </xf>
    <xf numFmtId="0" fontId="0" fillId="0" borderId="5" xfId="0" applyBorder="1" applyAlignment="1">
      <alignment horizontal="center" vertical="center"/>
    </xf>
    <xf numFmtId="0" fontId="0" fillId="3" borderId="0" xfId="0" applyFill="1" applyAlignment="1">
      <alignment horizontal="center" vertical="center"/>
    </xf>
    <xf numFmtId="0" fontId="0" fillId="0" borderId="0" xfId="0" applyAlignment="1">
      <alignment horizontal="left" vertical="center"/>
    </xf>
    <xf numFmtId="164" fontId="0" fillId="0" borderId="0" xfId="0" applyNumberFormat="1" applyAlignment="1">
      <alignment horizontal="center" vertical="center"/>
    </xf>
    <xf numFmtId="0" fontId="0" fillId="0" borderId="0" xfId="0" applyAlignment="1">
      <alignment horizontal="left" vertical="top"/>
    </xf>
    <xf numFmtId="0" fontId="1" fillId="0" borderId="0" xfId="0" applyFont="1"/>
    <xf numFmtId="0" fontId="1" fillId="0" borderId="0" xfId="0" applyFont="1" applyAlignment="1">
      <alignment vertical="center"/>
    </xf>
    <xf numFmtId="0" fontId="0" fillId="0" borderId="7" xfId="0" applyBorder="1" applyAlignment="1">
      <alignment vertical="center"/>
    </xf>
    <xf numFmtId="0" fontId="0" fillId="0" borderId="9" xfId="0" applyBorder="1" applyAlignment="1">
      <alignment vertical="center"/>
    </xf>
    <xf numFmtId="0" fontId="2" fillId="0" borderId="0" xfId="1"/>
    <xf numFmtId="0" fontId="0" fillId="0" borderId="0" xfId="0" applyAlignment="1">
      <alignment horizontal="right"/>
    </xf>
    <xf numFmtId="0" fontId="0" fillId="0" borderId="0" xfId="0" applyAlignment="1">
      <alignment horizontal="center"/>
    </xf>
    <xf numFmtId="0" fontId="0" fillId="4" borderId="0" xfId="0" applyFill="1" applyAlignment="1">
      <alignment horizontal="center" vertical="center"/>
    </xf>
    <xf numFmtId="0" fontId="4" fillId="0" borderId="0" xfId="0" applyFont="1" applyAlignment="1">
      <alignment horizontal="right"/>
    </xf>
    <xf numFmtId="0" fontId="0" fillId="4" borderId="0" xfId="0" applyFill="1" applyAlignment="1">
      <alignment horizontal="left" vertical="center"/>
    </xf>
    <xf numFmtId="0" fontId="0" fillId="0" borderId="4" xfId="0" applyBorder="1"/>
    <xf numFmtId="0" fontId="4" fillId="0" borderId="7" xfId="0" applyFont="1" applyBorder="1" applyAlignment="1">
      <alignment horizontal="right"/>
    </xf>
    <xf numFmtId="1" fontId="0" fillId="3" borderId="8" xfId="0" applyNumberFormat="1" applyFill="1" applyBorder="1" applyAlignment="1">
      <alignment horizontal="center" vertical="center"/>
    </xf>
    <xf numFmtId="0" fontId="4" fillId="0" borderId="9" xfId="0" applyFont="1" applyBorder="1" applyAlignment="1">
      <alignment horizontal="right"/>
    </xf>
    <xf numFmtId="1" fontId="0" fillId="3" borderId="11" xfId="0" applyNumberForma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xf numFmtId="0" fontId="4" fillId="0" borderId="0" xfId="0" applyFont="1" applyAlignment="1">
      <alignment horizontal="center"/>
    </xf>
    <xf numFmtId="0" fontId="4" fillId="0" borderId="4" xfId="0" applyFont="1" applyBorder="1" applyAlignment="1">
      <alignment horizontal="left"/>
    </xf>
    <xf numFmtId="0" fontId="0" fillId="0" borderId="5" xfId="0" applyBorder="1" applyAlignment="1">
      <alignment horizontal="left" vertical="center"/>
    </xf>
    <xf numFmtId="0" fontId="0" fillId="0" borderId="5" xfId="0" applyBorder="1"/>
    <xf numFmtId="0" fontId="4" fillId="0" borderId="7" xfId="0" applyFont="1" applyBorder="1" applyAlignment="1">
      <alignment horizontal="left"/>
    </xf>
    <xf numFmtId="0" fontId="0" fillId="0" borderId="4" xfId="0" applyBorder="1" applyAlignment="1">
      <alignment horizontal="left"/>
    </xf>
    <xf numFmtId="0" fontId="0" fillId="0" borderId="4" xfId="0" applyBorder="1" applyAlignment="1">
      <alignment horizontal="right"/>
    </xf>
    <xf numFmtId="0" fontId="0" fillId="3" borderId="5" xfId="0" applyFill="1" applyBorder="1" applyAlignment="1">
      <alignment horizontal="center" vertical="center"/>
    </xf>
    <xf numFmtId="0" fontId="0" fillId="0" borderId="0" xfId="0" quotePrefix="1" applyAlignment="1">
      <alignment horizontal="right" vertical="center"/>
    </xf>
    <xf numFmtId="0" fontId="0" fillId="3" borderId="0" xfId="0" quotePrefix="1" applyFill="1" applyAlignment="1">
      <alignment horizontal="left" vertical="center"/>
    </xf>
    <xf numFmtId="0" fontId="0" fillId="0" borderId="0" xfId="0" applyAlignment="1">
      <alignment horizontal="right" vertical="center"/>
    </xf>
    <xf numFmtId="0" fontId="0" fillId="3" borderId="0" xfId="0" applyFill="1" applyAlignment="1">
      <alignment horizontal="left" vertical="center"/>
    </xf>
    <xf numFmtId="0" fontId="4" fillId="3" borderId="0" xfId="0" applyFont="1" applyFill="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left"/>
    </xf>
    <xf numFmtId="0" fontId="0" fillId="3" borderId="10" xfId="0"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center" vertical="center"/>
    </xf>
    <xf numFmtId="1" fontId="0" fillId="3" borderId="12" xfId="0" applyNumberFormat="1" applyFill="1" applyBorder="1" applyAlignment="1">
      <alignment horizontal="center" vertical="center"/>
    </xf>
    <xf numFmtId="0" fontId="4" fillId="0" borderId="13" xfId="0" applyFont="1" applyBorder="1" applyAlignment="1">
      <alignment horizontal="right"/>
    </xf>
    <xf numFmtId="1" fontId="0" fillId="3" borderId="14" xfId="0" applyNumberFormat="1" applyFill="1" applyBorder="1" applyAlignment="1">
      <alignment horizontal="center" vertical="center"/>
    </xf>
    <xf numFmtId="0" fontId="0" fillId="0" borderId="15" xfId="0" applyBorder="1"/>
    <xf numFmtId="0" fontId="0" fillId="0" borderId="7" xfId="0" applyBorder="1" applyAlignment="1">
      <alignment horizontal="left" vertical="center"/>
    </xf>
    <xf numFmtId="0" fontId="0" fillId="0" borderId="9" xfId="0" applyBorder="1" applyAlignment="1">
      <alignment horizontal="left" vertical="center"/>
    </xf>
    <xf numFmtId="0" fontId="3" fillId="0" borderId="0" xfId="0" applyFont="1"/>
    <xf numFmtId="0" fontId="3" fillId="0" borderId="0" xfId="0" applyFont="1" applyAlignment="1">
      <alignment vertical="center"/>
    </xf>
    <xf numFmtId="0" fontId="5" fillId="0" borderId="0" xfId="0" applyFont="1"/>
    <xf numFmtId="0" fontId="0" fillId="0" borderId="3" xfId="0" applyBorder="1"/>
    <xf numFmtId="0" fontId="4" fillId="0" borderId="4" xfId="0" applyFont="1" applyBorder="1" applyAlignment="1">
      <alignment wrapText="1"/>
    </xf>
    <xf numFmtId="0" fontId="0" fillId="0" borderId="7" xfId="0" applyBorder="1" applyAlignment="1">
      <alignment wrapText="1"/>
    </xf>
    <xf numFmtId="0" fontId="4" fillId="0" borderId="1" xfId="0" applyFont="1" applyBorder="1" applyAlignment="1">
      <alignment horizontal="center" vertical="center" wrapText="1"/>
    </xf>
    <xf numFmtId="0" fontId="2" fillId="0" borderId="0" xfId="1" applyAlignment="1">
      <alignment horizontal="left" vertical="center"/>
    </xf>
    <xf numFmtId="0" fontId="0" fillId="0" borderId="0" xfId="0" applyAlignment="1">
      <alignment vertical="center"/>
    </xf>
    <xf numFmtId="0" fontId="4" fillId="0" borderId="5" xfId="0" applyFont="1" applyBorder="1" applyAlignment="1">
      <alignment horizontal="center" vertical="center"/>
    </xf>
    <xf numFmtId="0" fontId="4" fillId="0" borderId="18" xfId="0" applyFont="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2" borderId="1"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 xfId="0" applyFill="1" applyBorder="1" applyProtection="1">
      <protection locked="0"/>
    </xf>
    <xf numFmtId="0" fontId="0" fillId="0" borderId="0" xfId="0" applyAlignment="1">
      <alignment horizontal="left" wrapText="1"/>
    </xf>
    <xf numFmtId="0" fontId="3" fillId="0" borderId="0" xfId="0" applyFont="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1" fillId="0" borderId="0" xfId="0" applyFont="1" applyAlignment="1">
      <alignment horizontal="left" vertical="center" wrapText="1"/>
    </xf>
    <xf numFmtId="0" fontId="3" fillId="0" borderId="0" xfId="0" applyFont="1" applyAlignment="1">
      <alignment vertical="center" wrapText="1"/>
    </xf>
    <xf numFmtId="0" fontId="0" fillId="0" borderId="16" xfId="0" applyBorder="1" applyAlignment="1">
      <alignment horizontal="center"/>
    </xf>
    <xf numFmtId="0" fontId="0" fillId="0" borderId="17" xfId="0" applyBorder="1" applyAlignment="1">
      <alignment horizontal="center"/>
    </xf>
    <xf numFmtId="0" fontId="4" fillId="0" borderId="0" xfId="0" applyFont="1" applyAlignment="1">
      <alignment horizontal="left" vertical="top" wrapText="1"/>
    </xf>
    <xf numFmtId="0" fontId="6" fillId="0" borderId="0" xfId="0" applyFont="1" applyAlignment="1">
      <alignment horizontal="center" vertical="center"/>
    </xf>
    <xf numFmtId="0" fontId="7" fillId="0" borderId="0" xfId="0" applyFont="1"/>
    <xf numFmtId="0" fontId="0" fillId="0" borderId="10" xfId="0" applyBorder="1" applyProtection="1">
      <protection locked="0"/>
    </xf>
    <xf numFmtId="0" fontId="4"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8"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80"/>
      <color rgb="FF3366FF"/>
      <color rgb="FFFF66FF"/>
      <color rgb="FFFF7C80"/>
      <color rgb="FF33CC33"/>
      <color rgb="FF00FFFF"/>
      <color rgb="FFFFFF40"/>
      <color rgb="FFFFF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t.lanl.gov/org/ddops/aldfo/mss/data/index.shtml" TargetMode="External"/><Relationship Id="rId2" Type="http://schemas.openxmlformats.org/officeDocument/2006/relationships/hyperlink" Target="https://coe.lanl.gov/APs/AllAPs/Forms/APbyNumber.aspx" TargetMode="External"/><Relationship Id="rId1" Type="http://schemas.openxmlformats.org/officeDocument/2006/relationships/hyperlink" Target="https://int.lanl.gov/org/ddops/alddpp/emergency/coop.s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4F6ED-7EA6-244F-A9E0-2C3A5A642ED9}">
  <sheetPr>
    <tabColor rgb="FF33CC33"/>
  </sheetPr>
  <dimension ref="A1:A23"/>
  <sheetViews>
    <sheetView tabSelected="1" workbookViewId="0">
      <selection activeCell="I15" sqref="I15"/>
    </sheetView>
  </sheetViews>
  <sheetFormatPr defaultColWidth="11.5703125" defaultRowHeight="15" x14ac:dyDescent="0.25"/>
  <cols>
    <col min="1" max="1" width="65.140625" customWidth="1"/>
  </cols>
  <sheetData>
    <row r="1" spans="1:1" s="100" customFormat="1" ht="15.75" x14ac:dyDescent="0.25">
      <c r="A1" s="99" t="s">
        <v>0</v>
      </c>
    </row>
    <row r="2" spans="1:1" x14ac:dyDescent="0.25">
      <c r="A2" s="98" t="s">
        <v>111</v>
      </c>
    </row>
    <row r="3" spans="1:1" x14ac:dyDescent="0.25">
      <c r="A3" s="39"/>
    </row>
    <row r="4" spans="1:1" x14ac:dyDescent="0.25">
      <c r="A4" s="38" t="s">
        <v>1</v>
      </c>
    </row>
    <row r="5" spans="1:1" x14ac:dyDescent="0.25">
      <c r="A5" t="s">
        <v>2</v>
      </c>
    </row>
    <row r="6" spans="1:1" x14ac:dyDescent="0.25">
      <c r="A6" t="s">
        <v>3</v>
      </c>
    </row>
    <row r="8" spans="1:1" x14ac:dyDescent="0.25">
      <c r="A8" s="38" t="s">
        <v>4</v>
      </c>
    </row>
    <row r="9" spans="1:1" x14ac:dyDescent="0.25">
      <c r="A9" t="s">
        <v>5</v>
      </c>
    </row>
    <row r="10" spans="1:1" x14ac:dyDescent="0.25">
      <c r="A10" t="s">
        <v>112</v>
      </c>
    </row>
    <row r="12" spans="1:1" x14ac:dyDescent="0.25">
      <c r="A12" t="s">
        <v>6</v>
      </c>
    </row>
    <row r="13" spans="1:1" x14ac:dyDescent="0.25">
      <c r="A13" t="s">
        <v>7</v>
      </c>
    </row>
    <row r="15" spans="1:1" x14ac:dyDescent="0.25">
      <c r="A15" s="38" t="s">
        <v>8</v>
      </c>
    </row>
    <row r="16" spans="1:1" x14ac:dyDescent="0.25">
      <c r="A16" s="19" t="s">
        <v>9</v>
      </c>
    </row>
    <row r="18" spans="1:1" x14ac:dyDescent="0.25">
      <c r="A18" s="38" t="s">
        <v>10</v>
      </c>
    </row>
    <row r="19" spans="1:1" x14ac:dyDescent="0.25">
      <c r="A19" t="s">
        <v>11</v>
      </c>
    </row>
    <row r="20" spans="1:1" x14ac:dyDescent="0.25">
      <c r="A20" t="s">
        <v>12</v>
      </c>
    </row>
    <row r="22" spans="1:1" x14ac:dyDescent="0.25">
      <c r="A22" s="38" t="s">
        <v>13</v>
      </c>
    </row>
    <row r="23" spans="1:1" x14ac:dyDescent="0.25">
      <c r="A23" t="s">
        <v>14</v>
      </c>
    </row>
  </sheetData>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7C80"/>
  </sheetPr>
  <dimension ref="A1:T41"/>
  <sheetViews>
    <sheetView workbookViewId="0">
      <selection activeCell="F18" sqref="F18"/>
    </sheetView>
  </sheetViews>
  <sheetFormatPr defaultColWidth="8.7109375" defaultRowHeight="15" x14ac:dyDescent="0.25"/>
  <cols>
    <col min="2" max="2" width="12.140625" style="1" customWidth="1"/>
    <col min="3" max="3" width="12.28515625" customWidth="1"/>
    <col min="4" max="4" width="12.5703125" customWidth="1"/>
    <col min="6" max="6" width="3.140625" customWidth="1"/>
    <col min="7" max="7" width="10.140625" bestFit="1" customWidth="1"/>
    <col min="8" max="8" width="2.7109375" customWidth="1"/>
    <col min="9" max="9" width="10.42578125" bestFit="1" customWidth="1"/>
    <col min="10" max="10" width="14.140625" customWidth="1"/>
    <col min="11" max="11" width="8.140625" style="1" customWidth="1"/>
    <col min="12" max="12" width="3.28515625" style="1" customWidth="1"/>
    <col min="13" max="13" width="3.7109375" style="1" customWidth="1"/>
    <col min="14" max="14" width="3.28515625" style="1" customWidth="1"/>
    <col min="15" max="15" width="2.42578125" customWidth="1"/>
    <col min="16" max="16" width="41.7109375" customWidth="1"/>
    <col min="17" max="17" width="51.7109375" customWidth="1"/>
    <col min="18" max="18" width="3.42578125" customWidth="1"/>
  </cols>
  <sheetData>
    <row r="1" spans="1:17" ht="19.5" thickBot="1" x14ac:dyDescent="0.35">
      <c r="A1" s="95" t="s">
        <v>109</v>
      </c>
      <c r="C1" s="96"/>
      <c r="D1" s="96"/>
      <c r="E1" s="96"/>
      <c r="F1" s="96"/>
      <c r="G1" s="96"/>
      <c r="H1" s="96"/>
      <c r="I1" s="96"/>
    </row>
    <row r="4" spans="1:17" x14ac:dyDescent="0.25">
      <c r="B4" s="38" t="s">
        <v>15</v>
      </c>
    </row>
    <row r="5" spans="1:17" ht="15.75" thickBot="1" x14ac:dyDescent="0.3">
      <c r="B5" s="27"/>
    </row>
    <row r="6" spans="1:17" x14ac:dyDescent="0.25">
      <c r="A6" s="44" t="s">
        <v>16</v>
      </c>
      <c r="B6" s="41"/>
      <c r="C6" s="52" t="s">
        <v>17</v>
      </c>
      <c r="D6" s="53" t="s">
        <v>18</v>
      </c>
      <c r="E6" s="42"/>
      <c r="F6" s="42"/>
      <c r="G6" s="42"/>
      <c r="H6" s="42"/>
      <c r="I6" s="42"/>
      <c r="J6" s="42"/>
      <c r="K6" s="15"/>
      <c r="L6" s="10"/>
    </row>
    <row r="7" spans="1:17" ht="15.75" thickBot="1" x14ac:dyDescent="0.3">
      <c r="A7" s="12"/>
      <c r="B7" s="8"/>
      <c r="C7" s="54" t="s">
        <v>19</v>
      </c>
      <c r="D7" s="55" t="s">
        <v>9</v>
      </c>
      <c r="E7" s="13"/>
      <c r="F7" s="13"/>
      <c r="G7" s="13"/>
      <c r="H7" s="13"/>
      <c r="I7" s="13"/>
      <c r="J7" s="13"/>
      <c r="K7" s="8"/>
      <c r="L7" s="56"/>
    </row>
    <row r="8" spans="1:17" x14ac:dyDescent="0.25">
      <c r="C8" s="1"/>
      <c r="D8" s="17"/>
    </row>
    <row r="9" spans="1:17" x14ac:dyDescent="0.25">
      <c r="B9" s="36" t="s">
        <v>20</v>
      </c>
      <c r="C9" s="25" t="s">
        <v>21</v>
      </c>
      <c r="D9" s="48">
        <f>0.0015/B13</f>
        <v>6.0000000000000006E-4</v>
      </c>
    </row>
    <row r="11" spans="1:17" x14ac:dyDescent="0.25">
      <c r="C11" s="47" t="s">
        <v>22</v>
      </c>
      <c r="D11" t="s">
        <v>23</v>
      </c>
    </row>
    <row r="12" spans="1:17" x14ac:dyDescent="0.25">
      <c r="B12" s="14"/>
    </row>
    <row r="13" spans="1:17" x14ac:dyDescent="0.25">
      <c r="A13" s="25" t="s">
        <v>24</v>
      </c>
      <c r="B13" s="48">
        <f>B18*B26*B32*B38</f>
        <v>2.5</v>
      </c>
      <c r="C13" t="s">
        <v>25</v>
      </c>
    </row>
    <row r="14" spans="1:17" x14ac:dyDescent="0.25">
      <c r="A14" s="25"/>
      <c r="B14" s="48"/>
      <c r="P14" s="97" t="s">
        <v>110</v>
      </c>
      <c r="Q14" s="97"/>
    </row>
    <row r="15" spans="1:17" ht="15.75" thickBot="1" x14ac:dyDescent="0.3">
      <c r="G15" s="38" t="s">
        <v>26</v>
      </c>
    </row>
    <row r="16" spans="1:17" ht="15.75" thickBot="1" x14ac:dyDescent="0.3">
      <c r="E16" s="85" t="s">
        <v>27</v>
      </c>
      <c r="F16" s="86"/>
      <c r="G16" s="86"/>
      <c r="H16" s="86"/>
      <c r="I16" s="86"/>
      <c r="J16" s="4"/>
      <c r="Q16" s="73" t="s">
        <v>28</v>
      </c>
    </row>
    <row r="17" spans="1:17" ht="30.75" thickBot="1" x14ac:dyDescent="0.3">
      <c r="D17" s="69" t="s">
        <v>29</v>
      </c>
      <c r="E17" s="7" t="s">
        <v>30</v>
      </c>
      <c r="F17" s="8"/>
      <c r="G17" s="8" t="s">
        <v>31</v>
      </c>
      <c r="H17" s="8"/>
      <c r="I17" s="8" t="s">
        <v>32</v>
      </c>
      <c r="J17" s="9"/>
      <c r="P17" s="67" t="s">
        <v>33</v>
      </c>
      <c r="Q17" s="74" t="s">
        <v>34</v>
      </c>
    </row>
    <row r="18" spans="1:17" ht="30.75" thickBot="1" x14ac:dyDescent="0.3">
      <c r="A18" s="49" t="s">
        <v>35</v>
      </c>
      <c r="B18" s="50">
        <f>E18*F18+E19*F19+E20*F20+G18*H18+G19*H19+G20*H20+I18*J18+I19*J19+I20*J20</f>
        <v>0.5</v>
      </c>
      <c r="D18" s="2" t="s">
        <v>30</v>
      </c>
      <c r="E18" s="5">
        <v>0.5</v>
      </c>
      <c r="F18" s="77">
        <v>1</v>
      </c>
      <c r="G18" s="1">
        <v>1</v>
      </c>
      <c r="H18" s="77"/>
      <c r="I18" s="1">
        <v>2</v>
      </c>
      <c r="J18" s="82"/>
      <c r="P18" s="68" t="s">
        <v>36</v>
      </c>
      <c r="Q18" s="75" t="s">
        <v>37</v>
      </c>
    </row>
    <row r="19" spans="1:17" ht="15.75" thickBot="1" x14ac:dyDescent="0.3">
      <c r="A19" s="49"/>
      <c r="B19" s="17"/>
      <c r="D19" s="2" t="s">
        <v>31</v>
      </c>
      <c r="E19" s="5">
        <v>1</v>
      </c>
      <c r="F19" s="77"/>
      <c r="G19" s="1">
        <v>1</v>
      </c>
      <c r="H19" s="77"/>
      <c r="I19" s="1">
        <v>2.5</v>
      </c>
      <c r="J19" s="82"/>
      <c r="P19" s="11" t="s">
        <v>38</v>
      </c>
      <c r="Q19" s="76" t="s">
        <v>39</v>
      </c>
    </row>
    <row r="20" spans="1:17" ht="15.75" thickBot="1" x14ac:dyDescent="0.3">
      <c r="A20" s="49"/>
      <c r="B20" s="17"/>
      <c r="D20" s="3" t="s">
        <v>32</v>
      </c>
      <c r="E20" s="7">
        <v>2</v>
      </c>
      <c r="F20" s="77"/>
      <c r="G20" s="8">
        <v>2.5</v>
      </c>
      <c r="H20" s="77"/>
      <c r="I20" s="8">
        <v>3</v>
      </c>
      <c r="J20" s="82"/>
      <c r="P20" s="66" t="s">
        <v>40</v>
      </c>
    </row>
    <row r="21" spans="1:17" x14ac:dyDescent="0.25">
      <c r="A21" s="49"/>
      <c r="B21" s="17"/>
    </row>
    <row r="22" spans="1:17" ht="15.75" thickBot="1" x14ac:dyDescent="0.3">
      <c r="A22" s="49"/>
      <c r="B22" s="17"/>
    </row>
    <row r="23" spans="1:17" ht="15.75" thickBot="1" x14ac:dyDescent="0.3">
      <c r="A23" s="49"/>
      <c r="B23" s="17"/>
      <c r="D23" s="87" t="s">
        <v>41</v>
      </c>
      <c r="E23" s="88"/>
      <c r="F23" s="88"/>
      <c r="G23" s="88"/>
      <c r="H23" s="88"/>
      <c r="I23" s="88"/>
      <c r="J23" s="88"/>
      <c r="K23" s="88"/>
      <c r="L23" s="10"/>
      <c r="P23" s="65" t="s">
        <v>42</v>
      </c>
      <c r="Q23" s="20"/>
    </row>
    <row r="24" spans="1:17" ht="15.75" thickBot="1" x14ac:dyDescent="0.3">
      <c r="D24" s="22" t="s">
        <v>43</v>
      </c>
      <c r="K24" s="1">
        <v>0.5</v>
      </c>
      <c r="L24" s="77"/>
      <c r="P24" s="89" t="s">
        <v>44</v>
      </c>
      <c r="Q24" s="89"/>
    </row>
    <row r="25" spans="1:17" ht="15.75" thickBot="1" x14ac:dyDescent="0.3">
      <c r="A25" s="49"/>
      <c r="B25" s="17"/>
      <c r="D25" s="22" t="s">
        <v>45</v>
      </c>
      <c r="K25" s="1">
        <v>1</v>
      </c>
      <c r="L25" s="77"/>
      <c r="P25" s="64" t="s">
        <v>46</v>
      </c>
    </row>
    <row r="26" spans="1:17" ht="43.5" customHeight="1" thickBot="1" x14ac:dyDescent="0.3">
      <c r="A26" s="49" t="s">
        <v>47</v>
      </c>
      <c r="B26" s="50">
        <f>K24*L24+K25*L25+K26*L26+K27*L27+K28*L28</f>
        <v>2</v>
      </c>
      <c r="D26" s="22" t="s">
        <v>48</v>
      </c>
      <c r="K26" s="1">
        <v>2</v>
      </c>
      <c r="L26" s="77">
        <v>1</v>
      </c>
      <c r="P26" s="84" t="s">
        <v>49</v>
      </c>
      <c r="Q26" s="84"/>
    </row>
    <row r="27" spans="1:17" ht="45.75" customHeight="1" thickBot="1" x14ac:dyDescent="0.3">
      <c r="A27" s="49"/>
      <c r="B27" s="17"/>
      <c r="D27" s="22" t="s">
        <v>50</v>
      </c>
      <c r="K27" s="1">
        <v>3</v>
      </c>
      <c r="L27" s="77"/>
      <c r="P27" s="84" t="s">
        <v>51</v>
      </c>
      <c r="Q27" s="84"/>
    </row>
    <row r="28" spans="1:17" ht="15.75" thickBot="1" x14ac:dyDescent="0.3">
      <c r="A28" s="49"/>
      <c r="B28" s="17"/>
      <c r="D28" s="23" t="s">
        <v>52</v>
      </c>
      <c r="E28" s="13"/>
      <c r="F28" s="13"/>
      <c r="G28" s="13"/>
      <c r="H28" s="13"/>
      <c r="I28" s="13"/>
      <c r="J28" s="13"/>
      <c r="K28" s="8">
        <v>4</v>
      </c>
      <c r="L28" s="77"/>
      <c r="P28" s="63" t="s">
        <v>53</v>
      </c>
    </row>
    <row r="29" spans="1:17" x14ac:dyDescent="0.25">
      <c r="A29" s="49"/>
      <c r="B29" s="17"/>
      <c r="P29" s="20"/>
      <c r="Q29" s="20"/>
    </row>
    <row r="30" spans="1:17" ht="31.5" customHeight="1" thickBot="1" x14ac:dyDescent="0.3">
      <c r="A30" s="49"/>
      <c r="B30" s="17"/>
      <c r="P30" s="20"/>
      <c r="Q30" s="20"/>
    </row>
    <row r="31" spans="1:17" ht="15.75" thickBot="1" x14ac:dyDescent="0.3">
      <c r="A31" s="49"/>
      <c r="B31" s="17"/>
      <c r="D31" s="87" t="s">
        <v>54</v>
      </c>
      <c r="E31" s="88"/>
      <c r="F31" s="88"/>
      <c r="G31" s="88"/>
      <c r="H31" s="88"/>
      <c r="I31" s="88"/>
      <c r="J31" s="88"/>
      <c r="K31" s="88"/>
      <c r="L31" s="10"/>
      <c r="P31" s="65" t="s">
        <v>55</v>
      </c>
      <c r="Q31" s="20"/>
    </row>
    <row r="32" spans="1:17" ht="60.75" customHeight="1" thickBot="1" x14ac:dyDescent="0.3">
      <c r="A32" s="49" t="s">
        <v>56</v>
      </c>
      <c r="B32" s="50">
        <f>K32*L32+K33*L33+K34*L34</f>
        <v>0.5</v>
      </c>
      <c r="D32" s="61" t="s">
        <v>57</v>
      </c>
      <c r="K32" s="1">
        <v>0.5</v>
      </c>
      <c r="L32" s="77">
        <v>1</v>
      </c>
      <c r="P32" s="84" t="s">
        <v>58</v>
      </c>
      <c r="Q32" s="84"/>
    </row>
    <row r="33" spans="1:20" ht="15.75" thickBot="1" x14ac:dyDescent="0.3">
      <c r="B33" s="17"/>
      <c r="D33" s="11" t="s">
        <v>59</v>
      </c>
      <c r="K33" s="1">
        <v>1</v>
      </c>
      <c r="L33" s="77"/>
      <c r="P33" s="20" t="s">
        <v>60</v>
      </c>
    </row>
    <row r="34" spans="1:20" ht="45" customHeight="1" thickBot="1" x14ac:dyDescent="0.3">
      <c r="B34" s="17"/>
      <c r="D34" s="62" t="s">
        <v>61</v>
      </c>
      <c r="E34" s="13"/>
      <c r="F34" s="13"/>
      <c r="G34" s="13"/>
      <c r="H34" s="13"/>
      <c r="I34" s="13"/>
      <c r="J34" s="13"/>
      <c r="K34" s="8">
        <v>3</v>
      </c>
      <c r="L34" s="77"/>
      <c r="P34" s="90" t="s">
        <v>62</v>
      </c>
      <c r="Q34" s="90"/>
    </row>
    <row r="35" spans="1:20" x14ac:dyDescent="0.25">
      <c r="B35" s="17"/>
      <c r="P35" s="20"/>
      <c r="Q35" s="20"/>
    </row>
    <row r="36" spans="1:20" ht="15.75" thickBot="1" x14ac:dyDescent="0.3">
      <c r="B36" s="17"/>
      <c r="P36" s="20"/>
      <c r="Q36" s="20"/>
    </row>
    <row r="37" spans="1:20" ht="15.75" thickBot="1" x14ac:dyDescent="0.3">
      <c r="B37" s="17"/>
      <c r="D37" s="87" t="s">
        <v>63</v>
      </c>
      <c r="E37" s="88"/>
      <c r="F37" s="88"/>
      <c r="G37" s="88"/>
      <c r="H37" s="88"/>
      <c r="I37" s="88"/>
      <c r="J37" s="88"/>
      <c r="K37" s="88"/>
      <c r="L37" s="88"/>
      <c r="M37" s="15"/>
      <c r="N37" s="10"/>
      <c r="P37" s="65" t="s">
        <v>64</v>
      </c>
      <c r="Q37" s="20"/>
    </row>
    <row r="38" spans="1:20" ht="15.75" thickBot="1" x14ac:dyDescent="0.3">
      <c r="A38" s="49" t="s">
        <v>65</v>
      </c>
      <c r="B38" s="50">
        <f>M38*N38+M39*N39+M40*N40</f>
        <v>5</v>
      </c>
      <c r="D38" s="22" t="s">
        <v>66</v>
      </c>
      <c r="M38" s="1">
        <v>1</v>
      </c>
      <c r="N38" s="77"/>
      <c r="P38" s="21" t="s">
        <v>67</v>
      </c>
      <c r="R38" t="s">
        <v>68</v>
      </c>
      <c r="T38" s="24" t="s">
        <v>69</v>
      </c>
    </row>
    <row r="39" spans="1:20" ht="33.75" customHeight="1" thickBot="1" x14ac:dyDescent="0.3">
      <c r="D39" s="22" t="s">
        <v>70</v>
      </c>
      <c r="M39" s="1">
        <v>5</v>
      </c>
      <c r="N39" s="77">
        <v>1</v>
      </c>
      <c r="P39" s="84" t="s">
        <v>71</v>
      </c>
      <c r="Q39" s="84"/>
      <c r="R39" t="s">
        <v>72</v>
      </c>
      <c r="T39" s="24" t="s">
        <v>73</v>
      </c>
    </row>
    <row r="40" spans="1:20" ht="45.75" customHeight="1" thickBot="1" x14ac:dyDescent="0.3">
      <c r="D40" s="23" t="s">
        <v>74</v>
      </c>
      <c r="E40" s="13"/>
      <c r="F40" s="13"/>
      <c r="G40" s="13"/>
      <c r="H40" s="13"/>
      <c r="I40" s="13"/>
      <c r="J40" s="13"/>
      <c r="K40" s="8"/>
      <c r="L40" s="8"/>
      <c r="M40" s="8">
        <v>10</v>
      </c>
      <c r="N40" s="77"/>
      <c r="P40" s="84" t="s">
        <v>75</v>
      </c>
      <c r="Q40" s="84"/>
      <c r="R40" s="71" t="s">
        <v>76</v>
      </c>
      <c r="T40" s="70" t="s">
        <v>77</v>
      </c>
    </row>
    <row r="41" spans="1:20" ht="99" customHeight="1" x14ac:dyDescent="0.25">
      <c r="P41" s="83" t="s">
        <v>78</v>
      </c>
      <c r="Q41" s="83"/>
    </row>
  </sheetData>
  <sheetProtection algorithmName="SHA-512" hashValue="t/T8oXPs7uEk+LdzH1dABZCofkysescqwUY6c+FD2H5ANfyKQoPJU9u+I6l0f4BeuvV/aHzicJWhfjHpICb1fg==" saltValue="vowfH7/WcMglX6obA0tA/w==" spinCount="100000" sheet="1" objects="1" scenarios="1" selectLockedCells="1"/>
  <mergeCells count="13">
    <mergeCell ref="P14:Q14"/>
    <mergeCell ref="P41:Q41"/>
    <mergeCell ref="P39:Q39"/>
    <mergeCell ref="P40:Q40"/>
    <mergeCell ref="E16:I16"/>
    <mergeCell ref="D23:K23"/>
    <mergeCell ref="D31:K31"/>
    <mergeCell ref="D37:L37"/>
    <mergeCell ref="P24:Q24"/>
    <mergeCell ref="P26:Q26"/>
    <mergeCell ref="P27:Q27"/>
    <mergeCell ref="P32:Q32"/>
    <mergeCell ref="P34:Q34"/>
  </mergeCells>
  <hyperlinks>
    <hyperlink ref="T38" r:id="rId1" xr:uid="{02FF6DD5-1114-4BE2-9943-FF8917A10260}"/>
    <hyperlink ref="T39" r:id="rId2" xr:uid="{4147A913-3FFC-4963-85B1-DE8C247C642C}"/>
    <hyperlink ref="T40" r:id="rId3" xr:uid="{3C659197-CFF6-45F3-8AD0-E02E1F9E0038}"/>
  </hyperlinks>
  <pageMargins left="0.7" right="0.7" top="0.75" bottom="0.75" header="0.3" footer="0.3"/>
  <pageSetup orientation="landscape" verticalDpi="12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sheetPr>
  <dimension ref="A2:M23"/>
  <sheetViews>
    <sheetView topLeftCell="A7" workbookViewId="0">
      <selection activeCell="P13" sqref="P13"/>
    </sheetView>
  </sheetViews>
  <sheetFormatPr defaultColWidth="8.7109375" defaultRowHeight="15" x14ac:dyDescent="0.25"/>
  <cols>
    <col min="2" max="2" width="11.42578125" style="1" customWidth="1"/>
    <col min="12" max="12" width="5.140625" style="1" customWidth="1"/>
    <col min="13" max="13" width="3.28515625" style="1" customWidth="1"/>
  </cols>
  <sheetData>
    <row r="2" spans="1:12" x14ac:dyDescent="0.25">
      <c r="A2" s="35" t="s">
        <v>79</v>
      </c>
      <c r="B2" s="36"/>
      <c r="C2" s="37" t="s">
        <v>80</v>
      </c>
      <c r="D2" s="38"/>
      <c r="E2" s="38"/>
      <c r="F2" s="38"/>
      <c r="G2" s="38"/>
      <c r="H2" s="38"/>
    </row>
    <row r="3" spans="1:12" ht="15.75" thickBot="1" x14ac:dyDescent="0.3"/>
    <row r="4" spans="1:12" x14ac:dyDescent="0.25">
      <c r="A4" s="44" t="s">
        <v>16</v>
      </c>
      <c r="B4" s="41"/>
      <c r="C4" s="78" t="s">
        <v>17</v>
      </c>
      <c r="D4" s="53" t="s">
        <v>18</v>
      </c>
      <c r="E4" s="42"/>
      <c r="F4" s="42"/>
      <c r="G4" s="42"/>
      <c r="H4" s="42"/>
      <c r="I4" s="42"/>
      <c r="J4" s="42"/>
      <c r="K4" s="15"/>
      <c r="L4" s="10"/>
    </row>
    <row r="5" spans="1:12" ht="15.75" thickBot="1" x14ac:dyDescent="0.3">
      <c r="A5" s="12"/>
      <c r="B5" s="8"/>
      <c r="C5" s="54" t="s">
        <v>19</v>
      </c>
      <c r="D5" s="55" t="s">
        <v>9</v>
      </c>
      <c r="E5" s="13"/>
      <c r="F5" s="13"/>
      <c r="G5" s="13"/>
      <c r="H5" s="13"/>
      <c r="I5" s="13"/>
      <c r="J5" s="13"/>
      <c r="K5" s="8"/>
      <c r="L5" s="56"/>
    </row>
    <row r="7" spans="1:12" x14ac:dyDescent="0.25">
      <c r="A7" s="38" t="s">
        <v>81</v>
      </c>
      <c r="B7" s="36"/>
      <c r="C7" s="38"/>
      <c r="D7" s="39" t="s">
        <v>82</v>
      </c>
      <c r="E7" s="16">
        <f>B9*G13*L18/1000000</f>
        <v>6.6057929838550967E-4</v>
      </c>
      <c r="G7" s="47" t="s">
        <v>83</v>
      </c>
      <c r="H7" t="s">
        <v>84</v>
      </c>
    </row>
    <row r="8" spans="1:12" x14ac:dyDescent="0.25">
      <c r="D8" s="26"/>
      <c r="E8" s="27"/>
    </row>
    <row r="9" spans="1:12" x14ac:dyDescent="0.25">
      <c r="A9" s="28" t="s">
        <v>85</v>
      </c>
      <c r="B9" s="29">
        <v>3</v>
      </c>
      <c r="C9" s="17" t="s">
        <v>86</v>
      </c>
    </row>
    <row r="10" spans="1:12" ht="15.75" thickBot="1" x14ac:dyDescent="0.3">
      <c r="B10" s="17"/>
    </row>
    <row r="11" spans="1:12" x14ac:dyDescent="0.25">
      <c r="A11" s="40" t="s">
        <v>87</v>
      </c>
      <c r="B11" s="41"/>
      <c r="C11" s="42"/>
      <c r="D11" s="42"/>
      <c r="E11" s="42"/>
      <c r="F11" s="42"/>
      <c r="G11" s="4"/>
    </row>
    <row r="12" spans="1:12" ht="15.75" thickBot="1" x14ac:dyDescent="0.3">
      <c r="A12" s="43" t="s">
        <v>88</v>
      </c>
      <c r="B12" s="17"/>
      <c r="G12" s="6"/>
    </row>
    <row r="13" spans="1:12" ht="15.75" thickBot="1" x14ac:dyDescent="0.3">
      <c r="A13" s="30"/>
      <c r="B13" s="72" t="s">
        <v>89</v>
      </c>
      <c r="C13" s="10" t="s">
        <v>90</v>
      </c>
      <c r="E13" s="57">
        <f>C14*C15+6*C16*(C14+C15)+PI()*9*C16*C16</f>
        <v>440.38619892367308</v>
      </c>
      <c r="F13" s="58" t="s">
        <v>91</v>
      </c>
      <c r="G13" s="59">
        <f>E13</f>
        <v>440.38619892367308</v>
      </c>
    </row>
    <row r="14" spans="1:12" x14ac:dyDescent="0.25">
      <c r="A14" s="31" t="s">
        <v>92</v>
      </c>
      <c r="B14" s="79">
        <v>30</v>
      </c>
      <c r="C14" s="32">
        <f>B14 * 12 / 39.37</f>
        <v>9.1440182880365768</v>
      </c>
      <c r="G14" s="6"/>
    </row>
    <row r="15" spans="1:12" x14ac:dyDescent="0.25">
      <c r="A15" s="31" t="s">
        <v>93</v>
      </c>
      <c r="B15" s="79">
        <v>5.5</v>
      </c>
      <c r="C15" s="32">
        <f>B15 * 12 / 39.37</f>
        <v>1.6764033528067057</v>
      </c>
      <c r="G15" s="6"/>
    </row>
    <row r="16" spans="1:12" ht="15.75" thickBot="1" x14ac:dyDescent="0.3">
      <c r="A16" s="33" t="s">
        <v>94</v>
      </c>
      <c r="B16" s="80">
        <v>9.5</v>
      </c>
      <c r="C16" s="34">
        <f>B16 * 12 / 39.37</f>
        <v>2.8956057912115827</v>
      </c>
      <c r="D16" s="13"/>
      <c r="E16" s="13"/>
      <c r="F16" s="13"/>
      <c r="G16" s="9"/>
    </row>
    <row r="17" spans="1:13" ht="15.75" thickBot="1" x14ac:dyDescent="0.3">
      <c r="A17" s="25"/>
    </row>
    <row r="18" spans="1:13" ht="15.75" thickBot="1" x14ac:dyDescent="0.3">
      <c r="A18" s="40" t="s">
        <v>95</v>
      </c>
      <c r="B18" s="15"/>
      <c r="C18" s="42"/>
      <c r="D18" s="42"/>
      <c r="E18" s="42"/>
      <c r="F18" s="42"/>
      <c r="G18" s="42"/>
      <c r="H18" s="42"/>
      <c r="I18" s="42"/>
      <c r="J18" s="42"/>
      <c r="K18" s="45" t="s">
        <v>91</v>
      </c>
      <c r="L18" s="46">
        <f>L20*M20+L21*M21+L22*M22+L23*M23</f>
        <v>0.5</v>
      </c>
      <c r="M18" s="10"/>
    </row>
    <row r="19" spans="1:13" x14ac:dyDescent="0.25">
      <c r="A19" s="11"/>
      <c r="C19" s="60"/>
      <c r="D19" s="91" t="s">
        <v>96</v>
      </c>
      <c r="E19" s="91"/>
      <c r="F19" s="91"/>
      <c r="G19" s="91"/>
      <c r="H19" s="91"/>
      <c r="I19" s="91"/>
      <c r="J19" s="91"/>
      <c r="K19" s="91"/>
      <c r="L19" s="91"/>
      <c r="M19" s="92"/>
    </row>
    <row r="20" spans="1:13" ht="15.75" thickBot="1" x14ac:dyDescent="0.3">
      <c r="A20" s="11"/>
      <c r="C20" s="11" t="s">
        <v>97</v>
      </c>
      <c r="L20" s="1">
        <v>0.25</v>
      </c>
      <c r="M20" s="81"/>
    </row>
    <row r="21" spans="1:13" ht="15.75" thickBot="1" x14ac:dyDescent="0.3">
      <c r="A21" s="11"/>
      <c r="C21" s="11" t="s">
        <v>98</v>
      </c>
      <c r="L21" s="1">
        <v>0.5</v>
      </c>
      <c r="M21" s="77">
        <v>1</v>
      </c>
    </row>
    <row r="22" spans="1:13" ht="15.75" thickBot="1" x14ac:dyDescent="0.3">
      <c r="A22" s="11"/>
      <c r="C22" s="11" t="s">
        <v>99</v>
      </c>
      <c r="L22" s="1">
        <v>1</v>
      </c>
      <c r="M22" s="77"/>
    </row>
    <row r="23" spans="1:13" ht="15.75" thickBot="1" x14ac:dyDescent="0.3">
      <c r="A23" s="12"/>
      <c r="B23" s="8"/>
      <c r="C23" s="12" t="s">
        <v>100</v>
      </c>
      <c r="D23" s="13"/>
      <c r="E23" s="13"/>
      <c r="F23" s="13"/>
      <c r="G23" s="13"/>
      <c r="H23" s="13"/>
      <c r="I23" s="13"/>
      <c r="J23" s="13"/>
      <c r="K23" s="13"/>
      <c r="L23" s="8">
        <v>2</v>
      </c>
      <c r="M23" s="77"/>
    </row>
  </sheetData>
  <sheetProtection algorithmName="SHA-512" hashValue="o7frnB4m7D9l3nIZ47cmbnRZF2jdn1Faa1Iedjf0JT+Qg17pFopyfQaof/iNEHEA7z9FR8nEwucvgKKsDkuSOA==" saltValue="PImg07c63NOolAD5Lr8MCw==" spinCount="100000" sheet="1" objects="1" scenarios="1"/>
  <mergeCells count="1">
    <mergeCell ref="D19:M19"/>
  </mergeCells>
  <pageMargins left="0.7" right="0.7" top="0.75" bottom="0.75" header="0.3" footer="0.3"/>
  <pageSetup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FF"/>
  </sheetPr>
  <dimension ref="A1:D13"/>
  <sheetViews>
    <sheetView workbookViewId="0">
      <selection activeCell="J23" sqref="J23"/>
    </sheetView>
  </sheetViews>
  <sheetFormatPr defaultColWidth="8.7109375" defaultRowHeight="15" x14ac:dyDescent="0.25"/>
  <cols>
    <col min="1" max="16384" width="8.7109375" style="1"/>
  </cols>
  <sheetData>
    <row r="1" spans="1:4" ht="15.75" x14ac:dyDescent="0.25">
      <c r="C1" s="94" t="s">
        <v>101</v>
      </c>
    </row>
    <row r="2" spans="1:4" x14ac:dyDescent="0.25">
      <c r="C2" s="36"/>
    </row>
    <row r="3" spans="1:4" x14ac:dyDescent="0.25">
      <c r="B3" s="1" t="s">
        <v>102</v>
      </c>
      <c r="C3" s="18">
        <f>Nd!E7</f>
        <v>6.6057929838550967E-4</v>
      </c>
      <c r="D3" s="17" t="s">
        <v>103</v>
      </c>
    </row>
    <row r="4" spans="1:4" x14ac:dyDescent="0.25">
      <c r="B4" s="1" t="s">
        <v>104</v>
      </c>
      <c r="C4" s="18">
        <f>Nc!D9</f>
        <v>6.0000000000000006E-4</v>
      </c>
      <c r="D4" s="17" t="s">
        <v>103</v>
      </c>
    </row>
    <row r="5" spans="1:4" x14ac:dyDescent="0.25">
      <c r="B5" s="49" t="s">
        <v>105</v>
      </c>
      <c r="C5" s="51" t="str">
        <f>IF(C3&gt;C4,"Nd","Nc")</f>
        <v>Nd</v>
      </c>
    </row>
    <row r="7" spans="1:4" x14ac:dyDescent="0.25">
      <c r="A7" s="93" t="s">
        <v>106</v>
      </c>
      <c r="B7" s="93"/>
      <c r="C7" s="93"/>
      <c r="D7" s="93"/>
    </row>
    <row r="8" spans="1:4" x14ac:dyDescent="0.25">
      <c r="A8" s="93"/>
      <c r="B8" s="93"/>
      <c r="C8" s="93"/>
      <c r="D8" s="93"/>
    </row>
    <row r="9" spans="1:4" x14ac:dyDescent="0.25">
      <c r="A9" s="93"/>
      <c r="B9" s="93"/>
      <c r="C9" s="93"/>
      <c r="D9" s="93"/>
    </row>
    <row r="10" spans="1:4" x14ac:dyDescent="0.25">
      <c r="A10" s="93"/>
      <c r="B10" s="93"/>
      <c r="C10" s="93"/>
      <c r="D10" s="93"/>
    </row>
    <row r="11" spans="1:4" x14ac:dyDescent="0.25">
      <c r="A11" s="93"/>
      <c r="B11" s="93"/>
      <c r="C11" s="93"/>
      <c r="D11" s="93"/>
    </row>
    <row r="12" spans="1:4" x14ac:dyDescent="0.25">
      <c r="A12" s="17" t="s">
        <v>107</v>
      </c>
    </row>
    <row r="13" spans="1:4" x14ac:dyDescent="0.25">
      <c r="A13" s="17" t="s">
        <v>108</v>
      </c>
    </row>
  </sheetData>
  <sheetProtection algorithmName="SHA-512" hashValue="8bBQZLfjeO4OQufFv/JHjX9fnuPYhCgs7QQZatgubVCD2QJoBJ4StXWDrxvZhv1pwz4Cv7btO3e7SulZiJGP9A==" saltValue="RN4jOLA+2iytrOy8/yNoZg==" spinCount="100000" sheet="1" objects="1" scenarios="1"/>
  <mergeCells count="1">
    <mergeCell ref="A7:D1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A4ED0352DB114FAF8812CEEAFAD978" ma:contentTypeVersion="2" ma:contentTypeDescription="Create a new document." ma:contentTypeScope="" ma:versionID="447401f985c531d25862efa9f777b2db">
  <xsd:schema xmlns:xsd="http://www.w3.org/2001/XMLSchema" xmlns:xs="http://www.w3.org/2001/XMLSchema" xmlns:p="http://schemas.microsoft.com/office/2006/metadata/properties" xmlns:ns2="950bd9d5-ca0d-418d-b48c-86e41cbb7e16" targetNamespace="http://schemas.microsoft.com/office/2006/metadata/properties" ma:root="true" ma:fieldsID="c3c39a66de6f635fbe7e28d4cabf6226" ns2:_="">
    <xsd:import namespace="950bd9d5-ca0d-418d-b48c-86e41cbb7e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0bd9d5-ca0d-418d-b48c-86e41cbb7e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C67F34-E60A-4F5E-B462-6719E49F950D}">
  <ds:schemaRefs>
    <ds:schemaRef ds:uri="http://schemas.microsoft.com/sharepoint/v3/contenttype/forms"/>
  </ds:schemaRefs>
</ds:datastoreItem>
</file>

<file path=customXml/itemProps2.xml><?xml version="1.0" encoding="utf-8"?>
<ds:datastoreItem xmlns:ds="http://schemas.openxmlformats.org/officeDocument/2006/customXml" ds:itemID="{F4CBC151-3E15-4466-A421-AFD14A6DA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0bd9d5-ca0d-418d-b48c-86e41cbb7e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38E63A-B29E-4E0A-B7F2-65EA678F7482}">
  <ds:schemaRef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 ds:uri="950bd9d5-ca0d-418d-b48c-86e41cbb7e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Nc</vt:lpstr>
      <vt:lpstr>Nd</vt:lpstr>
      <vt:lpstr>Result</vt:lpstr>
      <vt:lpstr>Nc!Print_Area</vt:lpstr>
    </vt:vector>
  </TitlesOfParts>
  <Manager/>
  <Company>LANL DCS-CSD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Stromberg, Eric R</dc:creator>
  <cp:keywords/>
  <dc:description/>
  <cp:lastModifiedBy>Oruch, Tobin H</cp:lastModifiedBy>
  <cp:revision/>
  <cp:lastPrinted>2023-05-04T16:15:19Z</cp:lastPrinted>
  <dcterms:created xsi:type="dcterms:W3CDTF">2020-10-13T15:07:16Z</dcterms:created>
  <dcterms:modified xsi:type="dcterms:W3CDTF">2023-05-04T16:23:29Z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0x0101006FA4ED0352DB114FAF8812CEEAFAD978</vt:lpwstr>
  </property>
</Properties>
</file>